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ughts\Documents\My Documents\Word\Curr 18-19\Ph.D. Cyber Defense\"/>
    </mc:Choice>
  </mc:AlternateContent>
  <xr:revisionPtr revIDLastSave="0" documentId="8_{311075A6-35E3-4278-92BA-532B00CD4823}" xr6:coauthVersionLast="31" xr6:coauthVersionMax="31" xr10:uidLastSave="{00000000-0000-0000-0000-000000000000}"/>
  <bookViews>
    <workbookView xWindow="0" yWindow="0" windowWidth="17235" windowHeight="5145" xr2:uid="{00000000-000D-0000-FFFF-FFFF00000000}"/>
  </bookViews>
  <sheets>
    <sheet name="AppB" sheetId="1" r:id="rId1"/>
  </sheets>
  <definedNames>
    <definedName name="_xlnm.Print_Area" localSheetId="0">AppB!$A$1:$G$121</definedName>
    <definedName name="_xlnm.Print_Titles" localSheetId="0">AppB!$1:$1</definedName>
  </definedNames>
  <calcPr calcId="179017"/>
</workbook>
</file>

<file path=xl/calcChain.xml><?xml version="1.0" encoding="utf-8"?>
<calcChain xmlns="http://schemas.openxmlformats.org/spreadsheetml/2006/main">
  <c r="E88" i="1" l="1"/>
  <c r="F88" i="1" s="1"/>
  <c r="E89" i="1"/>
  <c r="F89" i="1" s="1"/>
  <c r="D39" i="1" l="1"/>
  <c r="D33" i="1"/>
  <c r="E33" i="1" s="1"/>
  <c r="E34" i="1" s="1"/>
  <c r="D110" i="1"/>
  <c r="F110" i="1" s="1"/>
  <c r="D103" i="1"/>
  <c r="F103" i="1"/>
  <c r="D112" i="1"/>
  <c r="F112" i="1" s="1"/>
  <c r="D109" i="1"/>
  <c r="F109" i="1" s="1"/>
  <c r="D108" i="1"/>
  <c r="D107" i="1"/>
  <c r="F107" i="1" s="1"/>
  <c r="D105" i="1"/>
  <c r="F105" i="1" s="1"/>
  <c r="D104" i="1"/>
  <c r="F104" i="1"/>
  <c r="D102" i="1"/>
  <c r="F102" i="1" s="1"/>
  <c r="D100" i="1"/>
  <c r="D99" i="1"/>
  <c r="F99" i="1"/>
  <c r="D98" i="1"/>
  <c r="F98" i="1" s="1"/>
  <c r="D36" i="1" s="1"/>
  <c r="D96" i="1"/>
  <c r="F96" i="1" s="1"/>
  <c r="D95" i="1"/>
  <c r="F95" i="1"/>
  <c r="D94" i="1"/>
  <c r="F94" i="1" s="1"/>
  <c r="D89" i="1"/>
  <c r="D88" i="1"/>
  <c r="F108" i="1"/>
  <c r="F100" i="1"/>
  <c r="D21" i="1"/>
  <c r="G29" i="1"/>
  <c r="F29" i="1"/>
  <c r="G39" i="1"/>
  <c r="F39" i="1"/>
  <c r="E39" i="1"/>
  <c r="G40" i="1"/>
  <c r="F40" i="1"/>
  <c r="E40" i="1"/>
  <c r="D40" i="1"/>
  <c r="D52" i="1"/>
  <c r="D53" i="1" s="1"/>
  <c r="D55" i="1" s="1"/>
  <c r="D10" i="1" s="1"/>
  <c r="G10" i="1" s="1"/>
  <c r="G20" i="1" s="1"/>
  <c r="G13" i="1"/>
  <c r="G21" i="1"/>
  <c r="F13" i="1"/>
  <c r="F21" i="1" s="1"/>
  <c r="E13" i="1"/>
  <c r="E21" i="1"/>
  <c r="E54" i="1"/>
  <c r="E29" i="1"/>
  <c r="D29" i="1"/>
  <c r="D34" i="1" l="1"/>
  <c r="F33" i="1"/>
  <c r="F34" i="1" s="1"/>
  <c r="G33" i="1"/>
  <c r="G34" i="1" s="1"/>
  <c r="E52" i="1"/>
  <c r="E53" i="1" s="1"/>
  <c r="E55" i="1" s="1"/>
  <c r="D16" i="1" s="1"/>
  <c r="F16" i="1" s="1"/>
  <c r="F22" i="1" s="1"/>
  <c r="D22" i="1"/>
  <c r="E16" i="1"/>
  <c r="E22" i="1" s="1"/>
  <c r="G16" i="1"/>
  <c r="G22" i="1" s="1"/>
  <c r="G23" i="1" s="1"/>
  <c r="G30" i="1" s="1"/>
  <c r="G36" i="1"/>
  <c r="G37" i="1" s="1"/>
  <c r="D37" i="1"/>
  <c r="E36" i="1"/>
  <c r="E37" i="1" s="1"/>
  <c r="E45" i="1" s="1"/>
  <c r="F36" i="1"/>
  <c r="F37" i="1" s="1"/>
  <c r="D20" i="1"/>
  <c r="D23" i="1" s="1"/>
  <c r="D30" i="1" s="1"/>
  <c r="F10" i="1"/>
  <c r="F20" i="1" s="1"/>
  <c r="E10" i="1"/>
  <c r="E20" i="1" s="1"/>
  <c r="D45" i="1" l="1"/>
  <c r="F45" i="1"/>
  <c r="G45" i="1"/>
  <c r="G47" i="1" s="1"/>
  <c r="E23" i="1"/>
  <c r="E30" i="1" s="1"/>
  <c r="E47" i="1" s="1"/>
  <c r="D47" i="1"/>
  <c r="F23" i="1"/>
  <c r="F30" i="1" s="1"/>
  <c r="F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paulg</author>
    <author>Gough, Paul</author>
    <author>Perry, Jay</author>
  </authors>
  <commentList>
    <comment ref="B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Off-campus and distance delivered programs may not have on-campus hours.
CAUTION: Hours in this budget should be the same as in the proposal</t>
        </r>
      </text>
    </comment>
    <comment ref="B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Campus programs may not have off-campus hours.
CAUTION: Hours in this budget should be the same as in the proposal.</t>
        </r>
      </text>
    </comment>
    <comment ref="D10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BOR: CAUTION:</t>
        </r>
        <r>
          <rPr>
            <sz val="10"/>
            <color indexed="81"/>
            <rFont val="Tahoma"/>
            <family val="2"/>
          </rPr>
          <t xml:space="preserve">
Complete table on 2nd page first. Faculty salary &amp; benefits per FTE will appear here.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Enter per course salary here.  Other cells point to this one.</t>
        </r>
      </text>
    </comment>
    <comment ref="D1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Complete table on 2nd page first. Other salary &amp; benefits per FTE will appear here.</t>
        </r>
      </text>
    </comment>
    <comment ref="D20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The formula multiplies faculty FTE by the S&amp;B.</t>
        </r>
      </text>
    </comment>
    <comment ref="D21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 xml:space="preserve">BOR:
</t>
        </r>
        <r>
          <rPr>
            <sz val="10"/>
            <color indexed="81"/>
            <rFont val="Tahoma"/>
            <family val="2"/>
          </rPr>
          <t>Number of courses x $/course</t>
        </r>
      </text>
    </comment>
    <comment ref="E21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 xml:space="preserve">BOR:
</t>
        </r>
        <r>
          <rPr>
            <sz val="10"/>
            <color indexed="81"/>
            <rFont val="Tahoma"/>
            <family val="2"/>
          </rPr>
          <t>Number of courses x $/course</t>
        </r>
      </text>
    </comment>
    <comment ref="F21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 xml:space="preserve">BOR:
</t>
        </r>
        <r>
          <rPr>
            <sz val="10"/>
            <color indexed="81"/>
            <rFont val="Tahoma"/>
            <family val="2"/>
          </rPr>
          <t>Number of courses x $/course</t>
        </r>
      </text>
    </comment>
    <comment ref="G21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 xml:space="preserve">BOR:
</t>
        </r>
        <r>
          <rPr>
            <sz val="10"/>
            <color indexed="81"/>
            <rFont val="Tahoma"/>
            <family val="2"/>
          </rPr>
          <t>Number of courses x $/course</t>
        </r>
      </text>
    </comment>
    <comment ref="D2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The formula multiplies Other FTE by the S&amp;B.</t>
        </r>
      </text>
    </comment>
    <comment ref="E22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The formula multiplies Other FTE by the S&amp;B.</t>
        </r>
      </text>
    </comment>
    <comment ref="F22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The formula multiplies Other FTE by the S&amp;B.</t>
        </r>
      </text>
    </comment>
    <comment ref="G22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The formula multiplies Other FTE by the S&amp;B.</t>
        </r>
      </text>
    </comment>
    <comment ref="C33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Enter GR for graduate.
Enter UG for undergraduate.</t>
        </r>
      </text>
    </comment>
    <comment ref="D33" authorId="0" shapeId="0" xr:uid="{00000000-0006-0000-0000-000010000000}">
      <text>
        <r>
          <rPr>
            <b/>
            <sz val="10"/>
            <color indexed="81"/>
            <rFont val="Tahoma"/>
            <family val="2"/>
          </rPr>
          <t>paulg:</t>
        </r>
        <r>
          <rPr>
            <sz val="10"/>
            <color indexed="81"/>
            <rFont val="Tahoma"/>
            <family val="2"/>
          </rPr>
          <t xml:space="preserve">
See table on 4th page.
Change cell formula to point to GR or UG *net* amount/hour.</t>
        </r>
      </text>
    </comment>
    <comment ref="D34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paulg:</t>
        </r>
        <r>
          <rPr>
            <sz val="10"/>
            <color indexed="81"/>
            <rFont val="Tahoma"/>
            <family val="2"/>
          </rPr>
          <t xml:space="preserve">
Multiplies FY credit hours by self-support net $ per hour.</t>
        </r>
      </text>
    </comment>
    <comment ref="E34" authorId="0" shapeId="0" xr:uid="{00000000-0006-0000-0000-000012000000}">
      <text>
        <r>
          <rPr>
            <b/>
            <sz val="10"/>
            <color indexed="81"/>
            <rFont val="Tahoma"/>
            <family val="2"/>
          </rPr>
          <t>paulg:</t>
        </r>
        <r>
          <rPr>
            <sz val="10"/>
            <color indexed="81"/>
            <rFont val="Tahoma"/>
            <family val="2"/>
          </rPr>
          <t xml:space="preserve">
Multiplies FY credit hours by self-support net $ per hour.</t>
        </r>
      </text>
    </comment>
    <comment ref="F34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Gough, Paul:</t>
        </r>
        <r>
          <rPr>
            <sz val="9"/>
            <color indexed="81"/>
            <rFont val="Tahoma"/>
            <family val="2"/>
          </rPr>
          <t xml:space="preserve">
Multiplies FY credit hours by self-support net $ per hour.</t>
        </r>
      </text>
    </comment>
    <comment ref="G34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Gough, Paul:</t>
        </r>
        <r>
          <rPr>
            <sz val="9"/>
            <color indexed="81"/>
            <rFont val="Tahoma"/>
            <family val="2"/>
          </rPr>
          <t xml:space="preserve">
Multiplies FY credit hours by self-support net $ per hour.</t>
        </r>
      </text>
    </comment>
    <comment ref="B36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This row is used only if there are STATE support credit hours.</t>
        </r>
      </text>
    </comment>
    <comment ref="C36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Enter GR for graduate.
Enter UG for undergraduate.</t>
        </r>
      </text>
    </comment>
    <comment ref="C39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Put amount/hour here.
Formulas in columns multiply this rate by the number of state credit hours.
Use the approved rate as shown in T&amp;F schedule.</t>
        </r>
      </text>
    </comment>
    <comment ref="D39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E39" authorId="1" shapeId="0" xr:uid="{00000000-0006-0000-0000-000019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F39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G39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C40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Put amount/hour here.
Formulas in columns multiply this rate by the number of state credit hours.
Use the approved rate as shown in T&amp;F schedule.
</t>
        </r>
      </text>
    </comment>
    <comment ref="D4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E40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F40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G40" authorId="1" shapeId="0" xr:uid="{00000000-0006-0000-0000-000020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Multiplies rate x state-support credit hours.</t>
        </r>
      </text>
    </comment>
    <comment ref="D52" authorId="0" shapeId="0" xr:uid="{00000000-0006-0000-0000-000021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Change formula to point to </t>
        </r>
        <r>
          <rPr>
            <b/>
            <sz val="10"/>
            <color indexed="81"/>
            <rFont val="Tahoma"/>
            <family val="2"/>
          </rPr>
          <t xml:space="preserve">your university's </t>
        </r>
        <r>
          <rPr>
            <sz val="10"/>
            <color indexed="81"/>
            <rFont val="Tahoma"/>
            <family val="2"/>
          </rPr>
          <t xml:space="preserve">variable benefits rate in the table at bottom of this sheet
.
</t>
        </r>
      </text>
    </comment>
    <comment ref="E52" authorId="0" shapeId="0" xr:uid="{00000000-0006-0000-0000-000022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same as adjacent cell</t>
        </r>
      </text>
    </comment>
    <comment ref="D54" authorId="1" shapeId="0" xr:uid="{00000000-0006-0000-0000-000023000000}">
      <text>
        <r>
          <rPr>
            <b/>
            <sz val="9"/>
            <color indexed="81"/>
            <rFont val="Tahoma"/>
            <family val="2"/>
          </rPr>
          <t>BOR:</t>
        </r>
        <r>
          <rPr>
            <sz val="9"/>
            <color indexed="81"/>
            <rFont val="Tahoma"/>
            <family val="2"/>
          </rPr>
          <t xml:space="preserve">
Rate per FTE from BFM - applies to all universities.</t>
        </r>
      </text>
    </comment>
    <comment ref="D87" authorId="2" shapeId="0" xr:uid="{00000000-0006-0000-0000-000024000000}">
      <text>
        <r>
          <rPr>
            <b/>
            <sz val="9"/>
            <color indexed="81"/>
            <rFont val="Tahoma"/>
            <family val="2"/>
          </rPr>
          <t>Perry, Jay:</t>
        </r>
        <r>
          <rPr>
            <sz val="9"/>
            <color indexed="81"/>
            <rFont val="Tahoma"/>
            <family val="2"/>
          </rPr>
          <t xml:space="preserve">
HEFF calculated at annual rate x 11.5% - annual rate.</t>
        </r>
      </text>
    </comment>
    <comment ref="D93" authorId="2" shapeId="0" xr:uid="{00000000-0006-0000-0000-000025000000}">
      <text>
        <r>
          <rPr>
            <b/>
            <sz val="9"/>
            <color indexed="81"/>
            <rFont val="Tahoma"/>
            <family val="2"/>
          </rPr>
          <t>Perry, Jay:</t>
        </r>
        <r>
          <rPr>
            <sz val="9"/>
            <color indexed="81"/>
            <rFont val="Tahoma"/>
            <family val="2"/>
          </rPr>
          <t xml:space="preserve">
HEFF calculated at annual rate x 11.5% - annual rate.</t>
        </r>
      </text>
    </comment>
    <comment ref="D115" authorId="0" shapeId="0" xr:uid="{00000000-0006-0000-0000-000026000000}">
      <text>
        <r>
          <rPr>
            <b/>
            <sz val="10"/>
            <color indexed="81"/>
            <rFont val="Tahoma"/>
            <family val="2"/>
          </rPr>
          <t>BOR:</t>
        </r>
        <r>
          <rPr>
            <sz val="10"/>
            <color indexed="81"/>
            <rFont val="Tahoma"/>
            <family val="2"/>
          </rPr>
          <t xml:space="preserve">
Update as needed</t>
        </r>
      </text>
    </comment>
  </commentList>
</comments>
</file>

<file path=xl/sharedStrings.xml><?xml version="1.0" encoding="utf-8"?>
<sst xmlns="http://schemas.openxmlformats.org/spreadsheetml/2006/main" count="127" uniqueCount="107">
  <si>
    <t>Total Resources</t>
  </si>
  <si>
    <t>1. Assumptions</t>
  </si>
  <si>
    <t>1st</t>
  </si>
  <si>
    <t>2nd</t>
  </si>
  <si>
    <t>3rd</t>
  </si>
  <si>
    <t>4th</t>
  </si>
  <si>
    <t>Faculty Salary &amp; Benefits, average</t>
  </si>
  <si>
    <t>Other Salary &amp; Benefits, average</t>
  </si>
  <si>
    <t>Travel</t>
  </si>
  <si>
    <t>Contractual Services</t>
  </si>
  <si>
    <t>Supplies &amp; materials</t>
  </si>
  <si>
    <t>Capital equipment</t>
  </si>
  <si>
    <t>OE Subtotal</t>
  </si>
  <si>
    <t>S&amp;B Subtotal</t>
  </si>
  <si>
    <t>University redirections</t>
  </si>
  <si>
    <t>Other</t>
  </si>
  <si>
    <t>Faculty, Regular FTE</t>
  </si>
  <si>
    <t>Salary &amp; Benefits</t>
  </si>
  <si>
    <t>Faculty, Regular</t>
  </si>
  <si>
    <t>Operating Expenses</t>
  </si>
  <si>
    <t>University's variable benefits rate</t>
  </si>
  <si>
    <t>Variable benefits</t>
  </si>
  <si>
    <t>Faculty</t>
  </si>
  <si>
    <t>Summarize the operating expenses shown in the table:</t>
  </si>
  <si>
    <t>Faculty, Adjunct - per course</t>
  </si>
  <si>
    <t>BHSU</t>
  </si>
  <si>
    <t>DSU</t>
  </si>
  <si>
    <t>NSU</t>
  </si>
  <si>
    <t>SDSU</t>
  </si>
  <si>
    <t>USD</t>
  </si>
  <si>
    <t>(see below)</t>
  </si>
  <si>
    <t xml:space="preserve">Explain adjunct faculty costs used in table: </t>
  </si>
  <si>
    <t>Other FTE (see next page)</t>
  </si>
  <si>
    <t>SDSM&amp;T</t>
  </si>
  <si>
    <t>Total</t>
  </si>
  <si>
    <t>Resources Over (Under) Budget</t>
  </si>
  <si>
    <t>2. Budget</t>
  </si>
  <si>
    <t>Externally Supported</t>
  </si>
  <si>
    <t>Headcount &amp; hours from proposal</t>
  </si>
  <si>
    <t>Variable Benefits Rates</t>
  </si>
  <si>
    <t>Explain other [for example, CSA or exempt] salary &amp; benefits. Enter amount above.</t>
  </si>
  <si>
    <t>Estimated salary (average) - explain below</t>
  </si>
  <si>
    <t>Explain faculty used to develop the average salary &amp; fiscal year salaries used. Enter amount above.</t>
  </si>
  <si>
    <t>3. Program Resources</t>
  </si>
  <si>
    <t>Provide a summary of the program costs and resources in the new program proposal.</t>
  </si>
  <si>
    <t>Average S&amp;B</t>
  </si>
  <si>
    <t>HEFF</t>
  </si>
  <si>
    <t>Graduate</t>
  </si>
  <si>
    <t>Undergraduate</t>
  </si>
  <si>
    <t>Estimated Salary &amp; Benefits per FTE</t>
  </si>
  <si>
    <t>Grants/Donations/Other</t>
  </si>
  <si>
    <t>Summarize resources available to support the new program (redirection, donations, grants, etc).</t>
  </si>
  <si>
    <t>Community/Employers</t>
  </si>
  <si>
    <t>Net</t>
  </si>
  <si>
    <t>University</t>
  </si>
  <si>
    <t>State-support: Change cell on page 1 to use the UG or GR net amount.</t>
  </si>
  <si>
    <t>State-support: Change cell on page 1 to use the UG or GR net amount for your university.</t>
  </si>
  <si>
    <t>hrs x amt</t>
  </si>
  <si>
    <t>Program fee, per cr hr (if any)</t>
  </si>
  <si>
    <t>Delivery fee, per cr hr (if any)</t>
  </si>
  <si>
    <t>Faculty, Adjunct (rate x number of courses)</t>
  </si>
  <si>
    <t>Other FTE</t>
  </si>
  <si>
    <t>Change cell on page 1</t>
  </si>
  <si>
    <t>Faculty, Adjunct - number of courses</t>
  </si>
  <si>
    <t>Fall headcount (see table in proposal)</t>
  </si>
  <si>
    <t>FY18</t>
  </si>
  <si>
    <t>GR Resident - SDSMT</t>
  </si>
  <si>
    <t>FY20</t>
  </si>
  <si>
    <t>to point to your net</t>
  </si>
  <si>
    <t>On-Campus Tuition, HEFF &amp; Net</t>
  </si>
  <si>
    <t>UG Nonresident - SDSU, USD</t>
  </si>
  <si>
    <t>GR Nonresident - SDSU, USD</t>
  </si>
  <si>
    <t>GR Nonresident - SDSMT</t>
  </si>
  <si>
    <t>Change the benefits rate cell in the</t>
  </si>
  <si>
    <t xml:space="preserve">table on page 2 to point to the rate </t>
  </si>
  <si>
    <t>for your university.</t>
  </si>
  <si>
    <t>Off-Campus Tuition, HEFF &amp; Net</t>
  </si>
  <si>
    <t>Program FY cr hrs, On-Campus</t>
  </si>
  <si>
    <t>Program FY cr hrs, Off-Campus</t>
  </si>
  <si>
    <t>Off-campus tuition revenue</t>
  </si>
  <si>
    <t>On-campus tuition revenue</t>
  </si>
  <si>
    <t>See p. 3</t>
  </si>
  <si>
    <t>UG Sioux Falls Associate Degree</t>
  </si>
  <si>
    <t xml:space="preserve">Rates updated August 2017 (JP)  </t>
  </si>
  <si>
    <t>Health insurance/FTE, FY18</t>
  </si>
  <si>
    <t>UG Resident - DSU, NSU, SDSU, USD</t>
  </si>
  <si>
    <t>UG Resident - BHSU</t>
  </si>
  <si>
    <t>GR Resident - BHSU</t>
  </si>
  <si>
    <t>UG Resident - SDSMT</t>
  </si>
  <si>
    <t>UG Nonresident - SDSMT</t>
  </si>
  <si>
    <t>UG Nonresident - BHSU</t>
  </si>
  <si>
    <t>GR Resident - DSU,NSU,SDSU,USD</t>
  </si>
  <si>
    <t>UG Nonresident - DSU,NSU</t>
  </si>
  <si>
    <t>GR Nonresident - DSU,NSU</t>
  </si>
  <si>
    <t>GR Nonresident - BHSU</t>
  </si>
  <si>
    <t>Off-campus support tuition/hr, HEFF net</t>
  </si>
  <si>
    <t>On-campus support tuition/hr, HEFF net</t>
  </si>
  <si>
    <t>Dakota State University, Ph.D in Cyber Defense</t>
  </si>
  <si>
    <t>FY21</t>
  </si>
  <si>
    <t>FY22</t>
  </si>
  <si>
    <t>FY23</t>
  </si>
  <si>
    <t>GR</t>
  </si>
  <si>
    <t xml:space="preserve">The FY19 salaries of 16 tenure-track faculty in The Beacom College of Computer and Cyber Sciences were averaged.  </t>
  </si>
  <si>
    <t>The university does not plan on hiring adjunct faculty for this major.</t>
  </si>
  <si>
    <t>None</t>
  </si>
  <si>
    <t>FY19 Rate</t>
  </si>
  <si>
    <t>EUC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</si>
</sst>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"/>
    <numFmt numFmtId="166" formatCode="&quot;$&quot;#,##0"/>
    <numFmt numFmtId="167" formatCode="0.00000000%"/>
    <numFmt numFmtId="168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i/>
      <sz val="11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C00000"/>
      <name val="Times New Roman"/>
      <family val="1"/>
    </font>
    <font>
      <sz val="11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6" fontId="2" fillId="0" borderId="0" xfId="0" applyNumberFormat="1" applyFont="1"/>
    <xf numFmtId="6" fontId="2" fillId="0" borderId="1" xfId="0" applyNumberFormat="1" applyFont="1" applyBorder="1"/>
    <xf numFmtId="0" fontId="2" fillId="0" borderId="0" xfId="0" applyFont="1" applyBorder="1"/>
    <xf numFmtId="6" fontId="2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Alignment="1">
      <alignment horizontal="left"/>
    </xf>
    <xf numFmtId="6" fontId="6" fillId="0" borderId="0" xfId="0" applyNumberFormat="1" applyFont="1" applyBorder="1"/>
    <xf numFmtId="6" fontId="3" fillId="0" borderId="0" xfId="0" applyNumberFormat="1" applyFont="1" applyBorder="1"/>
    <xf numFmtId="8" fontId="2" fillId="0" borderId="0" xfId="0" applyNumberFormat="1" applyFont="1" applyBorder="1"/>
    <xf numFmtId="0" fontId="7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6" fontId="2" fillId="0" borderId="0" xfId="0" applyNumberFormat="1" applyFont="1" applyAlignment="1">
      <alignment wrapText="1"/>
    </xf>
    <xf numFmtId="6" fontId="6" fillId="0" borderId="0" xfId="0" applyNumberFormat="1" applyFont="1" applyAlignment="1">
      <alignment wrapText="1"/>
    </xf>
    <xf numFmtId="6" fontId="2" fillId="0" borderId="0" xfId="0" applyNumberFormat="1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wrapText="1"/>
    </xf>
    <xf numFmtId="0" fontId="2" fillId="0" borderId="2" xfId="0" applyFont="1" applyBorder="1"/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8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0" xfId="0" applyFont="1" applyFill="1"/>
    <xf numFmtId="166" fontId="2" fillId="2" borderId="3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4" fillId="0" borderId="2" xfId="0" applyFont="1" applyBorder="1" applyAlignment="1">
      <alignment horizontal="right"/>
    </xf>
    <xf numFmtId="166" fontId="2" fillId="0" borderId="2" xfId="0" applyNumberFormat="1" applyFont="1" applyBorder="1"/>
    <xf numFmtId="8" fontId="2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6" fontId="2" fillId="0" borderId="0" xfId="0" applyNumberFormat="1" applyFont="1" applyFill="1" applyBorder="1"/>
    <xf numFmtId="8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Continuous" wrapText="1"/>
    </xf>
    <xf numFmtId="0" fontId="5" fillId="2" borderId="0" xfId="0" applyFont="1" applyFill="1" applyBorder="1" applyAlignment="1">
      <alignment horizontal="centerContinuous" wrapText="1"/>
    </xf>
    <xf numFmtId="0" fontId="3" fillId="2" borderId="0" xfId="0" applyFont="1" applyFill="1" applyBorder="1" applyAlignment="1">
      <alignment horizontal="centerContinuous" wrapText="1"/>
    </xf>
    <xf numFmtId="164" fontId="2" fillId="2" borderId="1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4" fillId="0" borderId="0" xfId="0" applyFont="1" applyFill="1"/>
    <xf numFmtId="8" fontId="2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8" fontId="2" fillId="0" borderId="2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8" fontId="2" fillId="0" borderId="2" xfId="0" applyNumberFormat="1" applyFont="1" applyBorder="1"/>
    <xf numFmtId="8" fontId="14" fillId="0" borderId="0" xfId="0" applyNumberFormat="1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7" xfId="0" applyFont="1" applyBorder="1"/>
    <xf numFmtId="0" fontId="2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8" fontId="3" fillId="0" borderId="2" xfId="0" applyNumberFormat="1" applyFont="1" applyFill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8" fontId="2" fillId="0" borderId="2" xfId="0" applyNumberFormat="1" applyFont="1" applyFill="1" applyBorder="1" applyAlignment="1">
      <alignment horizontal="center"/>
    </xf>
    <xf numFmtId="8" fontId="2" fillId="0" borderId="0" xfId="0" applyNumberFormat="1" applyFont="1"/>
    <xf numFmtId="167" fontId="2" fillId="0" borderId="0" xfId="1" applyNumberFormat="1" applyFont="1" applyAlignment="1">
      <alignment horizontal="left"/>
    </xf>
    <xf numFmtId="168" fontId="2" fillId="0" borderId="0" xfId="1" applyNumberFormat="1" applyFont="1"/>
    <xf numFmtId="8" fontId="2" fillId="2" borderId="0" xfId="0" applyNumberFormat="1" applyFont="1" applyFill="1" applyBorder="1"/>
    <xf numFmtId="8" fontId="2" fillId="2" borderId="0" xfId="0" applyNumberFormat="1" applyFont="1" applyFill="1" applyBorder="1" applyAlignment="1">
      <alignment horizontal="center"/>
    </xf>
    <xf numFmtId="8" fontId="2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10" fontId="2" fillId="2" borderId="0" xfId="0" applyNumberFormat="1" applyFont="1" applyFill="1" applyBorder="1"/>
    <xf numFmtId="10" fontId="2" fillId="2" borderId="2" xfId="0" applyNumberFormat="1" applyFont="1" applyFill="1" applyBorder="1"/>
    <xf numFmtId="6" fontId="2" fillId="2" borderId="1" xfId="0" applyNumberFormat="1" applyFont="1" applyFill="1" applyBorder="1" applyAlignment="1">
      <alignment wrapText="1"/>
    </xf>
    <xf numFmtId="6" fontId="2" fillId="2" borderId="0" xfId="0" applyNumberFormat="1" applyFont="1" applyFill="1" applyBorder="1"/>
    <xf numFmtId="6" fontId="2" fillId="2" borderId="1" xfId="0" applyNumberFormat="1" applyFont="1" applyFill="1" applyBorder="1"/>
    <xf numFmtId="0" fontId="2" fillId="3" borderId="0" xfId="0" applyFont="1" applyFill="1" applyAlignment="1"/>
    <xf numFmtId="0" fontId="3" fillId="3" borderId="2" xfId="0" applyFont="1" applyFill="1" applyBorder="1" applyAlignment="1">
      <alignment horizontal="center"/>
    </xf>
    <xf numFmtId="8" fontId="15" fillId="2" borderId="0" xfId="0" applyNumberFormat="1" applyFont="1" applyFill="1" applyBorder="1"/>
    <xf numFmtId="0" fontId="4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10" fillId="2" borderId="7" xfId="0" applyFont="1" applyFill="1" applyBorder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8" xfId="0" applyFont="1" applyFill="1" applyBorder="1" applyAlignment="1">
      <alignment vertical="top"/>
    </xf>
    <xf numFmtId="0" fontId="10" fillId="2" borderId="9" xfId="0" applyFont="1" applyFill="1" applyBorder="1" applyAlignment="1">
      <alignment vertical="top"/>
    </xf>
    <xf numFmtId="0" fontId="10" fillId="2" borderId="2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view="pageBreakPreview" topLeftCell="A25" zoomScaleNormal="100" zoomScaleSheetLayoutView="100" workbookViewId="0">
      <selection activeCell="B38" sqref="B38"/>
    </sheetView>
  </sheetViews>
  <sheetFormatPr defaultColWidth="8.85546875" defaultRowHeight="15" x14ac:dyDescent="0.25"/>
  <cols>
    <col min="1" max="1" width="2.5703125" style="1" customWidth="1"/>
    <col min="2" max="2" width="34" style="1" customWidth="1"/>
    <col min="3" max="3" width="10.140625" style="1" customWidth="1"/>
    <col min="4" max="4" width="10.42578125" style="1" customWidth="1"/>
    <col min="5" max="6" width="11.42578125" style="1" customWidth="1"/>
    <col min="7" max="7" width="14.5703125" style="1" customWidth="1"/>
    <col min="8" max="8" width="3" style="1" customWidth="1"/>
    <col min="9" max="9" width="29" style="1" customWidth="1"/>
    <col min="10" max="16384" width="8.85546875" style="1"/>
  </cols>
  <sheetData>
    <row r="1" spans="1:8" x14ac:dyDescent="0.25">
      <c r="B1" s="56" t="s">
        <v>97</v>
      </c>
      <c r="C1" s="57"/>
      <c r="D1" s="58"/>
      <c r="E1" s="57"/>
      <c r="F1" s="57"/>
      <c r="G1" s="54"/>
      <c r="H1" s="17"/>
    </row>
    <row r="2" spans="1:8" x14ac:dyDescent="0.25">
      <c r="A2" s="22"/>
      <c r="B2" s="23"/>
      <c r="C2" s="30"/>
      <c r="D2" s="17"/>
      <c r="E2" s="30"/>
      <c r="F2" s="30"/>
      <c r="G2" s="30"/>
      <c r="H2" s="17"/>
    </row>
    <row r="3" spans="1:8" x14ac:dyDescent="0.25">
      <c r="A3" s="3" t="s">
        <v>1</v>
      </c>
      <c r="D3" s="38" t="s">
        <v>2</v>
      </c>
      <c r="E3" s="38" t="s">
        <v>3</v>
      </c>
      <c r="F3" s="38" t="s">
        <v>4</v>
      </c>
      <c r="G3" s="38" t="s">
        <v>5</v>
      </c>
    </row>
    <row r="4" spans="1:8" x14ac:dyDescent="0.25">
      <c r="B4" s="10" t="s">
        <v>38</v>
      </c>
      <c r="C4" s="2"/>
      <c r="D4" s="37" t="s">
        <v>67</v>
      </c>
      <c r="E4" s="37" t="s">
        <v>98</v>
      </c>
      <c r="F4" s="37" t="s">
        <v>99</v>
      </c>
      <c r="G4" s="55" t="s">
        <v>100</v>
      </c>
    </row>
    <row r="5" spans="1:8" x14ac:dyDescent="0.25">
      <c r="B5" s="1" t="s">
        <v>64</v>
      </c>
      <c r="C5" s="6"/>
      <c r="D5" s="33">
        <v>12</v>
      </c>
      <c r="E5" s="33">
        <v>24</v>
      </c>
      <c r="F5" s="33">
        <v>36</v>
      </c>
      <c r="G5" s="33">
        <v>48</v>
      </c>
    </row>
    <row r="6" spans="1:8" x14ac:dyDescent="0.25">
      <c r="B6" s="1" t="s">
        <v>77</v>
      </c>
      <c r="C6" s="6"/>
      <c r="D6" s="33">
        <v>0</v>
      </c>
      <c r="E6" s="33">
        <v>0</v>
      </c>
      <c r="F6" s="33">
        <v>0</v>
      </c>
      <c r="G6" s="33">
        <v>0</v>
      </c>
    </row>
    <row r="7" spans="1:8" x14ac:dyDescent="0.25">
      <c r="B7" s="1" t="s">
        <v>78</v>
      </c>
      <c r="C7" s="6"/>
      <c r="D7" s="33">
        <v>216</v>
      </c>
      <c r="E7" s="33">
        <v>432</v>
      </c>
      <c r="F7" s="33">
        <v>648</v>
      </c>
      <c r="G7" s="33">
        <v>864</v>
      </c>
    </row>
    <row r="9" spans="1:8" x14ac:dyDescent="0.25">
      <c r="B9" s="1" t="s">
        <v>16</v>
      </c>
      <c r="C9" s="6" t="s">
        <v>81</v>
      </c>
      <c r="D9" s="8">
        <v>0.5</v>
      </c>
      <c r="E9" s="8">
        <v>1</v>
      </c>
      <c r="F9" s="8">
        <v>1.5</v>
      </c>
      <c r="G9" s="8">
        <v>2</v>
      </c>
    </row>
    <row r="10" spans="1:8" x14ac:dyDescent="0.25">
      <c r="B10" s="6" t="s">
        <v>6</v>
      </c>
      <c r="C10" s="6" t="s">
        <v>81</v>
      </c>
      <c r="D10" s="90">
        <f>D55</f>
        <v>105914</v>
      </c>
      <c r="E10" s="7">
        <f>D10</f>
        <v>105914</v>
      </c>
      <c r="F10" s="7">
        <f>D10</f>
        <v>105914</v>
      </c>
      <c r="G10" s="7">
        <f>D10</f>
        <v>105914</v>
      </c>
    </row>
    <row r="11" spans="1:8" x14ac:dyDescent="0.25">
      <c r="B11" s="6"/>
      <c r="C11" s="6"/>
      <c r="D11" s="7"/>
      <c r="E11" s="7"/>
      <c r="F11" s="7"/>
      <c r="G11" s="7"/>
    </row>
    <row r="12" spans="1:8" x14ac:dyDescent="0.25">
      <c r="B12" s="6" t="s">
        <v>63</v>
      </c>
      <c r="C12" s="6" t="s">
        <v>81</v>
      </c>
      <c r="D12" s="33">
        <v>0</v>
      </c>
      <c r="E12" s="33">
        <v>0</v>
      </c>
      <c r="F12" s="33">
        <v>0</v>
      </c>
      <c r="G12" s="33">
        <v>0</v>
      </c>
    </row>
    <row r="13" spans="1:8" x14ac:dyDescent="0.25">
      <c r="B13" s="6" t="s">
        <v>24</v>
      </c>
      <c r="C13" s="6" t="s">
        <v>81</v>
      </c>
      <c r="D13" s="91">
        <v>1000</v>
      </c>
      <c r="E13" s="7">
        <f>D13</f>
        <v>1000</v>
      </c>
      <c r="F13" s="7">
        <f>D13</f>
        <v>1000</v>
      </c>
      <c r="G13" s="7">
        <f>D13</f>
        <v>1000</v>
      </c>
    </row>
    <row r="14" spans="1:8" x14ac:dyDescent="0.25">
      <c r="B14" s="6"/>
      <c r="C14" s="6"/>
      <c r="D14" s="7"/>
      <c r="E14" s="7"/>
      <c r="F14" s="7"/>
      <c r="G14" s="7"/>
    </row>
    <row r="15" spans="1:8" x14ac:dyDescent="0.25">
      <c r="B15" s="1" t="s">
        <v>32</v>
      </c>
      <c r="C15" s="6" t="s">
        <v>81</v>
      </c>
      <c r="D15" s="8">
        <v>0</v>
      </c>
      <c r="E15" s="8">
        <v>0</v>
      </c>
      <c r="F15" s="8">
        <v>0</v>
      </c>
      <c r="G15" s="8">
        <v>0</v>
      </c>
    </row>
    <row r="16" spans="1:8" x14ac:dyDescent="0.25">
      <c r="B16" s="6" t="s">
        <v>7</v>
      </c>
      <c r="C16" s="6" t="s">
        <v>81</v>
      </c>
      <c r="D16" s="90">
        <f>E55</f>
        <v>8470</v>
      </c>
      <c r="E16" s="7">
        <f>D16</f>
        <v>8470</v>
      </c>
      <c r="F16" s="7">
        <f>D16</f>
        <v>8470</v>
      </c>
      <c r="G16" s="7">
        <f>D16</f>
        <v>8470</v>
      </c>
    </row>
    <row r="17" spans="1:7" x14ac:dyDescent="0.25">
      <c r="B17" s="6"/>
      <c r="C17" s="6"/>
      <c r="D17" s="7"/>
      <c r="E17" s="7"/>
      <c r="F17" s="7"/>
      <c r="G17" s="7"/>
    </row>
    <row r="18" spans="1:7" x14ac:dyDescent="0.25">
      <c r="A18" s="3" t="s">
        <v>36</v>
      </c>
      <c r="C18" s="6"/>
    </row>
    <row r="19" spans="1:7" x14ac:dyDescent="0.25">
      <c r="A19" s="3"/>
      <c r="B19" s="24" t="s">
        <v>17</v>
      </c>
      <c r="C19" s="6"/>
    </row>
    <row r="20" spans="1:7" x14ac:dyDescent="0.25">
      <c r="B20" s="1" t="s">
        <v>18</v>
      </c>
      <c r="C20" s="15"/>
      <c r="D20" s="7">
        <f>ROUND(D9*D10,0)</f>
        <v>52957</v>
      </c>
      <c r="E20" s="7">
        <f>ROUND(E9*E10,0)</f>
        <v>105914</v>
      </c>
      <c r="F20" s="7">
        <f>ROUND(F9*F10,0)</f>
        <v>158871</v>
      </c>
      <c r="G20" s="7">
        <f>ROUND(G9*G10,0)</f>
        <v>211828</v>
      </c>
    </row>
    <row r="21" spans="1:7" x14ac:dyDescent="0.25">
      <c r="B21" s="1" t="s">
        <v>60</v>
      </c>
      <c r="C21" s="15"/>
      <c r="D21" s="7">
        <f>ROUND(D12*D13,2)</f>
        <v>0</v>
      </c>
      <c r="E21" s="7">
        <f>ROUND(E12*E13,2)</f>
        <v>0</v>
      </c>
      <c r="F21" s="7">
        <f>ROUND(F12*F13,2)</f>
        <v>0</v>
      </c>
      <c r="G21" s="7">
        <f>ROUND(G12*G13,2)</f>
        <v>0</v>
      </c>
    </row>
    <row r="22" spans="1:7" x14ac:dyDescent="0.25">
      <c r="B22" s="1" t="s">
        <v>61</v>
      </c>
      <c r="C22" s="15"/>
      <c r="D22" s="19">
        <f>ROUND(D15*D16,0)</f>
        <v>0</v>
      </c>
      <c r="E22" s="19">
        <f>ROUND(E15*E16,0)</f>
        <v>0</v>
      </c>
      <c r="F22" s="19">
        <f>ROUND(F15*F16,0)</f>
        <v>0</v>
      </c>
      <c r="G22" s="19">
        <f>ROUND(G15*G16,0)</f>
        <v>0</v>
      </c>
    </row>
    <row r="23" spans="1:7" x14ac:dyDescent="0.25">
      <c r="B23" s="2" t="s">
        <v>13</v>
      </c>
      <c r="C23" s="15"/>
      <c r="D23" s="7">
        <f>SUM(D20:D22)</f>
        <v>52957</v>
      </c>
      <c r="E23" s="7">
        <f>SUM(E20:E22)</f>
        <v>105914</v>
      </c>
      <c r="F23" s="7">
        <f>SUM(F20:F22)</f>
        <v>158871</v>
      </c>
      <c r="G23" s="7">
        <f>SUM(G20:G22)</f>
        <v>211828</v>
      </c>
    </row>
    <row r="24" spans="1:7" x14ac:dyDescent="0.25">
      <c r="B24" s="24" t="s">
        <v>19</v>
      </c>
      <c r="C24" s="6"/>
      <c r="D24" s="6"/>
      <c r="E24" s="6"/>
      <c r="F24" s="6"/>
      <c r="G24" s="6"/>
    </row>
    <row r="25" spans="1:7" x14ac:dyDescent="0.25">
      <c r="B25" s="1" t="s">
        <v>8</v>
      </c>
      <c r="C25" s="6"/>
      <c r="D25" s="7">
        <v>600</v>
      </c>
      <c r="E25" s="7">
        <v>1200</v>
      </c>
      <c r="F25" s="7">
        <v>1800</v>
      </c>
      <c r="G25" s="7">
        <v>2400</v>
      </c>
    </row>
    <row r="26" spans="1:7" x14ac:dyDescent="0.25">
      <c r="B26" s="1" t="s">
        <v>9</v>
      </c>
      <c r="C26" s="6"/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B27" s="18" t="s">
        <v>10</v>
      </c>
      <c r="C27" s="15"/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B28" s="1" t="s">
        <v>11</v>
      </c>
      <c r="C28" s="6"/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B29" s="2" t="s">
        <v>12</v>
      </c>
      <c r="C29" s="6"/>
      <c r="D29" s="7">
        <f>SUM(D25:D28)</f>
        <v>600</v>
      </c>
      <c r="E29" s="7">
        <f>SUM(E25:E28)</f>
        <v>1200</v>
      </c>
      <c r="F29" s="7">
        <f>SUM(F25:F28)</f>
        <v>1800</v>
      </c>
      <c r="G29" s="7">
        <f>SUM(G25:G28)</f>
        <v>2400</v>
      </c>
    </row>
    <row r="30" spans="1:7" x14ac:dyDescent="0.25">
      <c r="B30" s="34" t="s">
        <v>34</v>
      </c>
      <c r="C30" s="16"/>
      <c r="D30" s="20">
        <f>D23+D29</f>
        <v>53557</v>
      </c>
      <c r="E30" s="20">
        <f>E23+E29</f>
        <v>107114</v>
      </c>
      <c r="F30" s="20">
        <f>F23+F29</f>
        <v>160671</v>
      </c>
      <c r="G30" s="20">
        <f>G23+G29</f>
        <v>214228</v>
      </c>
    </row>
    <row r="31" spans="1:7" x14ac:dyDescent="0.25">
      <c r="B31" s="6"/>
      <c r="C31" s="6"/>
      <c r="D31" s="7"/>
      <c r="E31" s="7"/>
      <c r="F31" s="7"/>
      <c r="G31" s="7"/>
    </row>
    <row r="32" spans="1:7" x14ac:dyDescent="0.25">
      <c r="A32" s="3" t="s">
        <v>43</v>
      </c>
      <c r="C32" s="6"/>
    </row>
    <row r="33" spans="1:9" x14ac:dyDescent="0.25">
      <c r="A33" s="3"/>
      <c r="B33" s="1" t="s">
        <v>95</v>
      </c>
      <c r="C33" s="43" t="s">
        <v>101</v>
      </c>
      <c r="D33" s="42">
        <f>F89</f>
        <v>390.34651976999993</v>
      </c>
      <c r="E33" s="21">
        <f>D33</f>
        <v>390.34651976999993</v>
      </c>
      <c r="F33" s="21">
        <f>D33</f>
        <v>390.34651976999993</v>
      </c>
      <c r="G33" s="21">
        <f>D33</f>
        <v>390.34651976999993</v>
      </c>
    </row>
    <row r="34" spans="1:9" x14ac:dyDescent="0.25">
      <c r="A34" s="13"/>
      <c r="B34" s="40" t="s">
        <v>79</v>
      </c>
      <c r="C34" s="39" t="s">
        <v>57</v>
      </c>
      <c r="D34" s="7">
        <f>ROUND(D7*D33,2)</f>
        <v>84314.85</v>
      </c>
      <c r="E34" s="7">
        <f>ROUND(E7*E33,2)</f>
        <v>168629.7</v>
      </c>
      <c r="F34" s="7">
        <f>ROUND(F7*F33,2)</f>
        <v>252944.54</v>
      </c>
      <c r="G34" s="7">
        <f>ROUND(G7*G33,2)</f>
        <v>337259.39</v>
      </c>
      <c r="H34" s="12"/>
    </row>
    <row r="35" spans="1:9" x14ac:dyDescent="0.25">
      <c r="A35" s="13"/>
      <c r="B35" s="40"/>
      <c r="C35" s="17"/>
      <c r="D35" s="7"/>
      <c r="E35" s="7"/>
      <c r="F35" s="7"/>
      <c r="G35" s="7"/>
      <c r="H35" s="12"/>
    </row>
    <row r="36" spans="1:9" x14ac:dyDescent="0.25">
      <c r="A36" s="13"/>
      <c r="B36" s="51" t="s">
        <v>96</v>
      </c>
      <c r="C36" s="43" t="s">
        <v>101</v>
      </c>
      <c r="D36" s="42">
        <f>F98</f>
        <v>282.66899999999998</v>
      </c>
      <c r="E36" s="21">
        <f>D36</f>
        <v>282.66899999999998</v>
      </c>
      <c r="F36" s="21">
        <f>D36</f>
        <v>282.66899999999998</v>
      </c>
      <c r="G36" s="21">
        <f>D36</f>
        <v>282.66899999999998</v>
      </c>
      <c r="H36" s="12"/>
    </row>
    <row r="37" spans="1:9" x14ac:dyDescent="0.25">
      <c r="A37" s="13"/>
      <c r="B37" s="40" t="s">
        <v>80</v>
      </c>
      <c r="C37" s="39" t="s">
        <v>57</v>
      </c>
      <c r="D37" s="7">
        <f>ROUND(D6*D36,2)</f>
        <v>0</v>
      </c>
      <c r="E37" s="7">
        <f>ROUND(E6*E36,2)</f>
        <v>0</v>
      </c>
      <c r="F37" s="7">
        <f>ROUND(F6*F36,2)</f>
        <v>0</v>
      </c>
      <c r="G37" s="7">
        <f>ROUND(G6*G36,2)</f>
        <v>0</v>
      </c>
      <c r="H37" s="12"/>
      <c r="I37" s="12"/>
    </row>
    <row r="38" spans="1:9" x14ac:dyDescent="0.25">
      <c r="A38" s="13"/>
      <c r="B38" s="30"/>
      <c r="C38" s="53"/>
      <c r="D38" s="52"/>
      <c r="E38" s="52"/>
      <c r="F38" s="52"/>
      <c r="G38" s="52"/>
      <c r="H38" s="12"/>
    </row>
    <row r="39" spans="1:9" x14ac:dyDescent="0.25">
      <c r="A39" s="13"/>
      <c r="B39" s="12" t="s">
        <v>58</v>
      </c>
      <c r="C39" s="50">
        <v>0</v>
      </c>
      <c r="D39" s="7">
        <f>ROUND(D6*$C39,2)</f>
        <v>0</v>
      </c>
      <c r="E39" s="7">
        <f>ROUND(E6*$C39,2)</f>
        <v>0</v>
      </c>
      <c r="F39" s="7">
        <f>ROUND(F6*$C39,2)</f>
        <v>0</v>
      </c>
      <c r="G39" s="7">
        <f>ROUND(G6*$C39,2)</f>
        <v>0</v>
      </c>
      <c r="H39" s="12"/>
    </row>
    <row r="40" spans="1:9" x14ac:dyDescent="0.25">
      <c r="A40" s="13"/>
      <c r="B40" s="12" t="s">
        <v>59</v>
      </c>
      <c r="C40" s="50">
        <v>106.5</v>
      </c>
      <c r="D40" s="7">
        <f>ROUND(D6*$C40,2)</f>
        <v>0</v>
      </c>
      <c r="E40" s="7">
        <f>ROUND(E6*$C40,2)</f>
        <v>0</v>
      </c>
      <c r="F40" s="7">
        <f>ROUND(F6*$C40,2)</f>
        <v>0</v>
      </c>
      <c r="G40" s="7">
        <f>ROUND(G6*$C40,2)</f>
        <v>0</v>
      </c>
      <c r="H40" s="12"/>
    </row>
    <row r="41" spans="1:9" x14ac:dyDescent="0.25">
      <c r="A41" s="13"/>
      <c r="B41" s="12" t="s">
        <v>14</v>
      </c>
      <c r="C41" s="17"/>
      <c r="D41" s="5">
        <v>0</v>
      </c>
      <c r="E41" s="5">
        <v>0</v>
      </c>
      <c r="F41" s="5">
        <v>0</v>
      </c>
      <c r="G41" s="5">
        <v>0</v>
      </c>
      <c r="H41" s="12"/>
    </row>
    <row r="42" spans="1:9" x14ac:dyDescent="0.25">
      <c r="A42" s="6"/>
      <c r="B42" s="6" t="s">
        <v>52</v>
      </c>
      <c r="C42" s="6"/>
      <c r="D42" s="5">
        <v>0</v>
      </c>
      <c r="E42" s="5">
        <v>0</v>
      </c>
      <c r="F42" s="5">
        <v>0</v>
      </c>
      <c r="G42" s="5">
        <v>0</v>
      </c>
      <c r="H42" s="4"/>
      <c r="I42" s="4"/>
    </row>
    <row r="43" spans="1:9" x14ac:dyDescent="0.25">
      <c r="A43" s="6"/>
      <c r="B43" s="6" t="s">
        <v>50</v>
      </c>
      <c r="C43" s="6"/>
      <c r="D43" s="5">
        <v>0</v>
      </c>
      <c r="E43" s="5">
        <v>0</v>
      </c>
      <c r="F43" s="5">
        <v>0</v>
      </c>
      <c r="G43" s="5">
        <v>0</v>
      </c>
      <c r="H43" s="4"/>
      <c r="I43" s="4"/>
    </row>
    <row r="44" spans="1:9" x14ac:dyDescent="0.25">
      <c r="A44" s="6"/>
      <c r="B44" s="6"/>
      <c r="C44" s="6"/>
      <c r="D44" s="7"/>
      <c r="E44" s="7"/>
      <c r="F44" s="7"/>
      <c r="G44" s="7"/>
      <c r="H44" s="4"/>
      <c r="I44" s="4"/>
    </row>
    <row r="45" spans="1:9" x14ac:dyDescent="0.25">
      <c r="B45" s="41" t="s">
        <v>0</v>
      </c>
      <c r="C45" s="15"/>
      <c r="D45" s="20">
        <f>D34+D37+D39+D40+D41+D42+D43</f>
        <v>84314.85</v>
      </c>
      <c r="E45" s="20">
        <f>E34+E37+E39+E40+E41+E42+E43</f>
        <v>168629.7</v>
      </c>
      <c r="F45" s="20">
        <f>F34+F37+F39+F40+F41+F42+F43</f>
        <v>252944.54</v>
      </c>
      <c r="G45" s="20">
        <f>G34+G37+G39+G40+G41+G42+G43</f>
        <v>337259.39</v>
      </c>
    </row>
    <row r="46" spans="1:9" x14ac:dyDescent="0.25">
      <c r="C46" s="6"/>
    </row>
    <row r="47" spans="1:9" x14ac:dyDescent="0.25">
      <c r="A47" s="9" t="s">
        <v>35</v>
      </c>
      <c r="C47" s="15"/>
      <c r="D47" s="20">
        <f>D45-D30</f>
        <v>30757.850000000006</v>
      </c>
      <c r="E47" s="20">
        <f>E45-E30</f>
        <v>61515.700000000012</v>
      </c>
      <c r="F47" s="20">
        <f>F45-F30</f>
        <v>92273.540000000008</v>
      </c>
      <c r="G47" s="20">
        <f>G45-G30</f>
        <v>123031.39000000001</v>
      </c>
    </row>
    <row r="48" spans="1:9" x14ac:dyDescent="0.25">
      <c r="A48" s="10" t="s">
        <v>44</v>
      </c>
      <c r="B48" s="11"/>
    </row>
    <row r="50" spans="1:9" x14ac:dyDescent="0.25">
      <c r="B50" s="46" t="s">
        <v>49</v>
      </c>
      <c r="C50" s="47"/>
      <c r="D50" s="46" t="s">
        <v>22</v>
      </c>
      <c r="E50" s="46" t="s">
        <v>15</v>
      </c>
      <c r="F50" s="25"/>
    </row>
    <row r="51" spans="1:9" x14ac:dyDescent="0.25">
      <c r="B51" s="25" t="s">
        <v>41</v>
      </c>
      <c r="D51" s="45">
        <v>85000</v>
      </c>
      <c r="E51" s="45">
        <v>0</v>
      </c>
      <c r="F51" s="26"/>
      <c r="G51" s="26"/>
    </row>
    <row r="52" spans="1:9" ht="30" x14ac:dyDescent="0.25">
      <c r="B52" s="14" t="s">
        <v>20</v>
      </c>
      <c r="C52" s="14" t="s">
        <v>30</v>
      </c>
      <c r="D52" s="59">
        <f>D116</f>
        <v>0.1464</v>
      </c>
      <c r="E52" s="60">
        <f>D52</f>
        <v>0.1464</v>
      </c>
      <c r="F52" s="31"/>
      <c r="G52" s="31"/>
    </row>
    <row r="53" spans="1:9" x14ac:dyDescent="0.25">
      <c r="B53" s="14" t="s">
        <v>21</v>
      </c>
      <c r="C53" s="14"/>
      <c r="D53" s="26">
        <f>ROUND(D51*D52,0)</f>
        <v>12444</v>
      </c>
      <c r="E53" s="26">
        <f>ROUND(E51*E52,0)</f>
        <v>0</v>
      </c>
      <c r="F53" s="26"/>
      <c r="G53" s="26"/>
      <c r="I53" s="92"/>
    </row>
    <row r="54" spans="1:9" x14ac:dyDescent="0.25">
      <c r="B54" s="14" t="s">
        <v>84</v>
      </c>
      <c r="C54" s="25"/>
      <c r="D54" s="89">
        <v>8470</v>
      </c>
      <c r="E54" s="27">
        <f>D54</f>
        <v>8470</v>
      </c>
      <c r="F54" s="27"/>
      <c r="G54" s="27"/>
    </row>
    <row r="55" spans="1:9" x14ac:dyDescent="0.25">
      <c r="B55" s="48" t="s">
        <v>45</v>
      </c>
      <c r="C55" s="32"/>
      <c r="D55" s="49">
        <f>D51+D53+D54</f>
        <v>105914</v>
      </c>
      <c r="E55" s="49">
        <f>E51+E53+E54</f>
        <v>8470</v>
      </c>
      <c r="F55" s="4"/>
      <c r="G55" s="4"/>
    </row>
    <row r="56" spans="1:9" x14ac:dyDescent="0.25">
      <c r="A56" s="25"/>
      <c r="B56" s="25"/>
      <c r="C56" s="25"/>
      <c r="D56" s="25"/>
      <c r="E56" s="25"/>
      <c r="F56" s="25"/>
      <c r="G56" s="28"/>
    </row>
    <row r="57" spans="1:9" x14ac:dyDescent="0.25">
      <c r="A57" s="25"/>
      <c r="B57" s="25" t="s">
        <v>42</v>
      </c>
      <c r="C57" s="25"/>
      <c r="D57" s="25"/>
      <c r="E57" s="25"/>
      <c r="F57" s="25"/>
      <c r="G57" s="25"/>
    </row>
    <row r="58" spans="1:9" x14ac:dyDescent="0.25">
      <c r="A58" s="25"/>
      <c r="B58" s="113" t="s">
        <v>102</v>
      </c>
      <c r="C58" s="96"/>
      <c r="D58" s="96"/>
      <c r="E58" s="96"/>
      <c r="F58" s="96"/>
      <c r="G58" s="97"/>
    </row>
    <row r="59" spans="1:9" x14ac:dyDescent="0.25">
      <c r="A59" s="25"/>
      <c r="B59" s="114"/>
      <c r="C59" s="115"/>
      <c r="D59" s="115"/>
      <c r="E59" s="115"/>
      <c r="F59" s="115"/>
      <c r="G59" s="116"/>
    </row>
    <row r="60" spans="1:9" x14ac:dyDescent="0.25">
      <c r="A60" s="25"/>
      <c r="B60" s="114"/>
      <c r="C60" s="115"/>
      <c r="D60" s="115"/>
      <c r="E60" s="115"/>
      <c r="F60" s="115"/>
      <c r="G60" s="116"/>
    </row>
    <row r="61" spans="1:9" x14ac:dyDescent="0.25">
      <c r="A61" s="25"/>
      <c r="B61" s="117"/>
      <c r="C61" s="118"/>
      <c r="D61" s="118"/>
      <c r="E61" s="118"/>
      <c r="F61" s="118"/>
      <c r="G61" s="119"/>
    </row>
    <row r="62" spans="1:9" x14ac:dyDescent="0.25">
      <c r="A62" s="29"/>
      <c r="B62" s="29"/>
      <c r="C62" s="29"/>
      <c r="D62" s="29"/>
      <c r="E62" s="29"/>
      <c r="F62" s="29"/>
      <c r="G62" s="29"/>
    </row>
    <row r="63" spans="1:9" x14ac:dyDescent="0.25">
      <c r="A63" s="29"/>
      <c r="B63" s="29" t="s">
        <v>31</v>
      </c>
      <c r="C63" s="29"/>
      <c r="D63" s="29"/>
      <c r="E63" s="29"/>
      <c r="F63" s="29"/>
      <c r="G63" s="29"/>
    </row>
    <row r="64" spans="1:9" ht="14.1" customHeight="1" x14ac:dyDescent="0.25">
      <c r="A64" s="29"/>
      <c r="B64" s="113" t="s">
        <v>103</v>
      </c>
      <c r="C64" s="120"/>
      <c r="D64" s="120"/>
      <c r="E64" s="120"/>
      <c r="F64" s="120"/>
      <c r="G64" s="121"/>
    </row>
    <row r="65" spans="1:7" x14ac:dyDescent="0.25">
      <c r="A65" s="29"/>
      <c r="B65" s="122"/>
      <c r="C65" s="123"/>
      <c r="D65" s="123"/>
      <c r="E65" s="123"/>
      <c r="F65" s="123"/>
      <c r="G65" s="124"/>
    </row>
    <row r="66" spans="1:7" x14ac:dyDescent="0.25">
      <c r="A66" s="29"/>
      <c r="B66" s="122"/>
      <c r="C66" s="123"/>
      <c r="D66" s="123"/>
      <c r="E66" s="123"/>
      <c r="F66" s="123"/>
      <c r="G66" s="124"/>
    </row>
    <row r="67" spans="1:7" x14ac:dyDescent="0.25">
      <c r="A67" s="29"/>
      <c r="B67" s="125"/>
      <c r="C67" s="126"/>
      <c r="D67" s="126"/>
      <c r="E67" s="126"/>
      <c r="F67" s="126"/>
      <c r="G67" s="127"/>
    </row>
    <row r="68" spans="1:7" x14ac:dyDescent="0.25">
      <c r="A68" s="29"/>
      <c r="B68" s="35"/>
      <c r="C68" s="35"/>
      <c r="D68" s="35"/>
      <c r="E68" s="35"/>
      <c r="F68" s="35"/>
      <c r="G68" s="35"/>
    </row>
    <row r="69" spans="1:7" x14ac:dyDescent="0.25">
      <c r="A69" s="29"/>
      <c r="B69" s="29" t="s">
        <v>40</v>
      </c>
      <c r="C69" s="35"/>
      <c r="D69" s="35"/>
      <c r="E69" s="35"/>
      <c r="F69" s="35"/>
      <c r="G69" s="35"/>
    </row>
    <row r="70" spans="1:7" x14ac:dyDescent="0.25">
      <c r="A70" s="29"/>
      <c r="B70" s="95" t="s">
        <v>104</v>
      </c>
      <c r="C70" s="96"/>
      <c r="D70" s="96"/>
      <c r="E70" s="96"/>
      <c r="F70" s="96"/>
      <c r="G70" s="97"/>
    </row>
    <row r="71" spans="1:7" x14ac:dyDescent="0.25">
      <c r="A71" s="29"/>
      <c r="B71" s="98"/>
      <c r="C71" s="99"/>
      <c r="D71" s="99"/>
      <c r="E71" s="99"/>
      <c r="F71" s="99"/>
      <c r="G71" s="100"/>
    </row>
    <row r="72" spans="1:7" x14ac:dyDescent="0.25">
      <c r="A72" s="29"/>
      <c r="B72" s="101"/>
      <c r="C72" s="102"/>
      <c r="D72" s="102"/>
      <c r="E72" s="102"/>
      <c r="F72" s="102"/>
      <c r="G72" s="103"/>
    </row>
    <row r="73" spans="1:7" x14ac:dyDescent="0.25">
      <c r="A73" s="29"/>
      <c r="B73" s="35"/>
      <c r="C73" s="35"/>
      <c r="D73" s="35"/>
      <c r="E73" s="35"/>
      <c r="F73" s="35"/>
      <c r="G73" s="35"/>
    </row>
    <row r="74" spans="1:7" x14ac:dyDescent="0.25">
      <c r="A74" s="29"/>
      <c r="B74" s="29" t="s">
        <v>23</v>
      </c>
      <c r="C74" s="29"/>
      <c r="D74" s="29"/>
      <c r="E74" s="29"/>
      <c r="F74" s="29"/>
      <c r="G74" s="29"/>
    </row>
    <row r="75" spans="1:7" x14ac:dyDescent="0.25">
      <c r="A75" s="29"/>
      <c r="B75" s="128"/>
      <c r="C75" s="129"/>
      <c r="D75" s="129"/>
      <c r="E75" s="129"/>
      <c r="F75" s="129"/>
      <c r="G75" s="130"/>
    </row>
    <row r="76" spans="1:7" x14ac:dyDescent="0.25">
      <c r="A76" s="29"/>
      <c r="B76" s="131"/>
      <c r="C76" s="132"/>
      <c r="D76" s="132"/>
      <c r="E76" s="132"/>
      <c r="F76" s="132"/>
      <c r="G76" s="133"/>
    </row>
    <row r="77" spans="1:7" x14ac:dyDescent="0.25">
      <c r="A77" s="29"/>
      <c r="B77" s="131"/>
      <c r="C77" s="132"/>
      <c r="D77" s="132"/>
      <c r="E77" s="132"/>
      <c r="F77" s="132"/>
      <c r="G77" s="133"/>
    </row>
    <row r="78" spans="1:7" x14ac:dyDescent="0.25">
      <c r="A78" s="29"/>
      <c r="B78" s="134"/>
      <c r="C78" s="135"/>
      <c r="D78" s="135"/>
      <c r="E78" s="135"/>
      <c r="F78" s="135"/>
      <c r="G78" s="136"/>
    </row>
    <row r="79" spans="1:7" x14ac:dyDescent="0.25">
      <c r="A79" s="29"/>
    </row>
    <row r="80" spans="1:7" x14ac:dyDescent="0.25">
      <c r="A80" s="29"/>
      <c r="B80" s="1" t="s">
        <v>51</v>
      </c>
    </row>
    <row r="81" spans="1:8" x14ac:dyDescent="0.25">
      <c r="A81" s="29"/>
      <c r="B81" s="104"/>
      <c r="C81" s="105"/>
      <c r="D81" s="105"/>
      <c r="E81" s="105"/>
      <c r="F81" s="105"/>
      <c r="G81" s="106"/>
    </row>
    <row r="82" spans="1:8" x14ac:dyDescent="0.25">
      <c r="A82" s="29"/>
      <c r="B82" s="107"/>
      <c r="C82" s="108"/>
      <c r="D82" s="108"/>
      <c r="E82" s="108"/>
      <c r="F82" s="108"/>
      <c r="G82" s="109"/>
    </row>
    <row r="83" spans="1:8" x14ac:dyDescent="0.25">
      <c r="A83" s="29"/>
      <c r="B83" s="110"/>
      <c r="C83" s="111"/>
      <c r="D83" s="111"/>
      <c r="E83" s="111"/>
      <c r="F83" s="111"/>
      <c r="G83" s="112"/>
    </row>
    <row r="84" spans="1:8" x14ac:dyDescent="0.25">
      <c r="A84" s="29"/>
      <c r="B84" s="36"/>
      <c r="C84" s="36"/>
      <c r="D84" s="36"/>
      <c r="E84" s="36"/>
      <c r="F84" s="36"/>
      <c r="G84" s="36"/>
    </row>
    <row r="85" spans="1:8" x14ac:dyDescent="0.25">
      <c r="A85" s="29"/>
      <c r="B85" s="36"/>
      <c r="C85" s="36"/>
      <c r="D85" s="36"/>
      <c r="E85" s="36"/>
      <c r="F85" s="36"/>
      <c r="G85" s="36"/>
    </row>
    <row r="86" spans="1:8" x14ac:dyDescent="0.25">
      <c r="A86" s="29"/>
      <c r="B86" s="65" t="s">
        <v>55</v>
      </c>
    </row>
    <row r="87" spans="1:8" x14ac:dyDescent="0.25">
      <c r="B87" s="75" t="s">
        <v>76</v>
      </c>
      <c r="C87" s="93" t="s">
        <v>105</v>
      </c>
      <c r="D87" s="75" t="s">
        <v>46</v>
      </c>
      <c r="E87" s="93" t="s">
        <v>106</v>
      </c>
      <c r="F87" s="75" t="s">
        <v>53</v>
      </c>
    </row>
    <row r="88" spans="1:8" x14ac:dyDescent="0.25">
      <c r="B88" s="6" t="s">
        <v>48</v>
      </c>
      <c r="C88" s="83">
        <v>340.05</v>
      </c>
      <c r="D88" s="84">
        <f>SUM(C88*1.115)-(C88)</f>
        <v>39.10575</v>
      </c>
      <c r="E88" s="80">
        <f>SUM(C88*1.0255845)-C88</f>
        <v>8.7000092249999739</v>
      </c>
      <c r="F88" s="67">
        <f>C88-D88-E88</f>
        <v>292.24424077500004</v>
      </c>
      <c r="G88" s="10" t="s">
        <v>62</v>
      </c>
    </row>
    <row r="89" spans="1:8" x14ac:dyDescent="0.25">
      <c r="B89" s="6" t="s">
        <v>47</v>
      </c>
      <c r="C89" s="83">
        <v>450.9</v>
      </c>
      <c r="D89" s="84">
        <f>SUM(C89*1.115)-(C89)</f>
        <v>51.853499999999997</v>
      </c>
      <c r="E89" s="80">
        <f>SUM(C89*1.0192947)-C89</f>
        <v>8.6999802300000511</v>
      </c>
      <c r="F89" s="67">
        <f>C89-D89-E89</f>
        <v>390.34651976999993</v>
      </c>
      <c r="G89" s="10" t="s">
        <v>68</v>
      </c>
    </row>
    <row r="90" spans="1:8" x14ac:dyDescent="0.25">
      <c r="B90" s="32" t="s">
        <v>37</v>
      </c>
      <c r="C90" s="85">
        <v>40</v>
      </c>
      <c r="D90" s="79"/>
      <c r="F90" s="66"/>
    </row>
    <row r="91" spans="1:8" x14ac:dyDescent="0.25">
      <c r="C91" s="12"/>
      <c r="D91" s="37"/>
    </row>
    <row r="92" spans="1:8" x14ac:dyDescent="0.25">
      <c r="B92" s="65" t="s">
        <v>56</v>
      </c>
      <c r="C92" s="12"/>
      <c r="D92" s="37"/>
    </row>
    <row r="93" spans="1:8" x14ac:dyDescent="0.25">
      <c r="B93" s="76" t="s">
        <v>69</v>
      </c>
      <c r="C93" s="93" t="s">
        <v>105</v>
      </c>
      <c r="D93" s="77" t="s">
        <v>46</v>
      </c>
      <c r="F93" s="78" t="s">
        <v>53</v>
      </c>
      <c r="G93" s="10"/>
    </row>
    <row r="94" spans="1:8" x14ac:dyDescent="0.25">
      <c r="B94" s="6" t="s">
        <v>85</v>
      </c>
      <c r="C94" s="94">
        <v>243.3</v>
      </c>
      <c r="D94" s="84">
        <f>SUM(C94*1.115)-(C94)</f>
        <v>27.979499999999973</v>
      </c>
      <c r="F94" s="67">
        <f>C94-D94</f>
        <v>215.32050000000004</v>
      </c>
      <c r="G94" s="10" t="s">
        <v>62</v>
      </c>
    </row>
    <row r="95" spans="1:8" x14ac:dyDescent="0.25">
      <c r="B95" s="6" t="s">
        <v>86</v>
      </c>
      <c r="C95" s="83">
        <v>250.45</v>
      </c>
      <c r="D95" s="84">
        <f>SUM(C95*1.115)-(C95)</f>
        <v>28.80174999999997</v>
      </c>
      <c r="F95" s="67">
        <f>C95-D95</f>
        <v>221.64825000000002</v>
      </c>
      <c r="G95" s="10" t="s">
        <v>68</v>
      </c>
      <c r="H95" s="44"/>
    </row>
    <row r="96" spans="1:8" x14ac:dyDescent="0.25">
      <c r="B96" s="6" t="s">
        <v>88</v>
      </c>
      <c r="C96" s="83">
        <v>246</v>
      </c>
      <c r="D96" s="84">
        <f>SUM(C96*1.115)-(C96)</f>
        <v>28.29000000000002</v>
      </c>
      <c r="F96" s="67">
        <f>C96-D96</f>
        <v>217.70999999999998</v>
      </c>
      <c r="G96" s="10"/>
      <c r="H96" s="44"/>
    </row>
    <row r="97" spans="2:7" x14ac:dyDescent="0.25">
      <c r="B97" s="6"/>
      <c r="C97" s="6"/>
      <c r="D97" s="10"/>
      <c r="F97" s="6"/>
      <c r="G97" s="10"/>
    </row>
    <row r="98" spans="2:7" x14ac:dyDescent="0.25">
      <c r="B98" s="6" t="s">
        <v>91</v>
      </c>
      <c r="C98" s="94">
        <v>319.39999999999998</v>
      </c>
      <c r="D98" s="84">
        <f>SUM(C98*1.115)-(C98)</f>
        <v>36.730999999999995</v>
      </c>
      <c r="F98" s="67">
        <f>C98-D98</f>
        <v>282.66899999999998</v>
      </c>
      <c r="G98" s="10" t="s">
        <v>62</v>
      </c>
    </row>
    <row r="99" spans="2:7" x14ac:dyDescent="0.25">
      <c r="B99" s="6" t="s">
        <v>87</v>
      </c>
      <c r="C99" s="83">
        <v>323.35000000000002</v>
      </c>
      <c r="D99" s="84">
        <f>SUM(C99*1.115)-(C99)</f>
        <v>37.185249999999996</v>
      </c>
      <c r="F99" s="67">
        <f>C99-D99</f>
        <v>286.16475000000003</v>
      </c>
      <c r="G99" s="10" t="s">
        <v>68</v>
      </c>
    </row>
    <row r="100" spans="2:7" x14ac:dyDescent="0.25">
      <c r="B100" s="6" t="s">
        <v>66</v>
      </c>
      <c r="C100" s="83">
        <v>320.05</v>
      </c>
      <c r="D100" s="84">
        <f>SUM(C100*1.115)-(C100)</f>
        <v>36.805749999999989</v>
      </c>
      <c r="F100" s="67">
        <f>C100-D100</f>
        <v>283.24425000000002</v>
      </c>
    </row>
    <row r="101" spans="2:7" x14ac:dyDescent="0.25">
      <c r="C101" s="6"/>
      <c r="D101" s="6"/>
      <c r="F101" s="67"/>
    </row>
    <row r="102" spans="2:7" x14ac:dyDescent="0.25">
      <c r="B102" s="6" t="s">
        <v>92</v>
      </c>
      <c r="C102" s="94">
        <v>342.4</v>
      </c>
      <c r="D102" s="84">
        <f>SUM(C102*1.115)-(C102)</f>
        <v>39.375999999999976</v>
      </c>
      <c r="F102" s="67">
        <f>C102-D102</f>
        <v>303.024</v>
      </c>
      <c r="G102" s="10" t="s">
        <v>62</v>
      </c>
    </row>
    <row r="103" spans="2:7" x14ac:dyDescent="0.25">
      <c r="B103" s="6" t="s">
        <v>90</v>
      </c>
      <c r="C103" s="83">
        <v>350.45</v>
      </c>
      <c r="D103" s="84">
        <f>SUM(C103*1.115)-(C103)</f>
        <v>40.30174999999997</v>
      </c>
      <c r="F103" s="67">
        <f>C103-D103</f>
        <v>310.14825000000002</v>
      </c>
      <c r="G103" s="10" t="s">
        <v>68</v>
      </c>
    </row>
    <row r="104" spans="2:7" x14ac:dyDescent="0.25">
      <c r="B104" s="6" t="s">
        <v>70</v>
      </c>
      <c r="C104" s="83">
        <v>347.95</v>
      </c>
      <c r="D104" s="84">
        <f>SUM(C104*1.115)-(C104)</f>
        <v>40.014250000000004</v>
      </c>
      <c r="F104" s="67">
        <f>C104-D104</f>
        <v>307.93574999999998</v>
      </c>
    </row>
    <row r="105" spans="2:7" x14ac:dyDescent="0.25">
      <c r="B105" s="6" t="s">
        <v>89</v>
      </c>
      <c r="C105" s="83">
        <v>385.3</v>
      </c>
      <c r="D105" s="84">
        <f>SUM(C105*1.115)-(C105)</f>
        <v>44.309500000000014</v>
      </c>
      <c r="F105" s="67">
        <f>C105-D105</f>
        <v>340.9905</v>
      </c>
      <c r="G105" s="10"/>
    </row>
    <row r="106" spans="2:7" x14ac:dyDescent="0.25">
      <c r="B106" s="6"/>
      <c r="C106" s="6"/>
      <c r="D106" s="6"/>
      <c r="F106" s="6"/>
      <c r="G106" s="10"/>
    </row>
    <row r="107" spans="2:7" x14ac:dyDescent="0.25">
      <c r="B107" s="6" t="s">
        <v>93</v>
      </c>
      <c r="C107" s="94">
        <v>596.29999999999995</v>
      </c>
      <c r="D107" s="84">
        <f>SUM(C107*1.115)-(C107)</f>
        <v>68.574499999999944</v>
      </c>
      <c r="F107" s="67">
        <f>C107-D107</f>
        <v>527.72550000000001</v>
      </c>
      <c r="G107" s="10" t="s">
        <v>62</v>
      </c>
    </row>
    <row r="108" spans="2:7" x14ac:dyDescent="0.25">
      <c r="B108" s="6" t="s">
        <v>94</v>
      </c>
      <c r="C108" s="83">
        <v>603.35</v>
      </c>
      <c r="D108" s="84">
        <f>SUM(C108*1.115)-(C108)</f>
        <v>69.385250000000042</v>
      </c>
      <c r="F108" s="67">
        <f>C108-D108</f>
        <v>533.96474999999998</v>
      </c>
      <c r="G108" s="10" t="s">
        <v>68</v>
      </c>
    </row>
    <row r="109" spans="2:7" x14ac:dyDescent="0.25">
      <c r="B109" s="6" t="s">
        <v>71</v>
      </c>
      <c r="C109" s="83">
        <v>605.04999999999995</v>
      </c>
      <c r="D109" s="84">
        <f>SUM(C109*1.115)-(C109)</f>
        <v>69.580749999999966</v>
      </c>
      <c r="F109" s="67">
        <f>C109-D109</f>
        <v>535.46924999999999</v>
      </c>
    </row>
    <row r="110" spans="2:7" x14ac:dyDescent="0.25">
      <c r="B110" s="6" t="s">
        <v>72</v>
      </c>
      <c r="C110" s="83">
        <v>642.35</v>
      </c>
      <c r="D110" s="84">
        <f>SUM(C110*1.115)-(C110)</f>
        <v>73.870249999999942</v>
      </c>
      <c r="F110" s="67">
        <f>C110-D110</f>
        <v>568.47975000000008</v>
      </c>
    </row>
    <row r="111" spans="2:7" x14ac:dyDescent="0.25">
      <c r="F111" s="67"/>
    </row>
    <row r="112" spans="2:7" x14ac:dyDescent="0.25">
      <c r="B112" s="17" t="s">
        <v>82</v>
      </c>
      <c r="C112" s="83">
        <v>271.35000000000002</v>
      </c>
      <c r="D112" s="84">
        <f>SUM(C112*1.115)-(C112)</f>
        <v>31.205249999999978</v>
      </c>
      <c r="F112" s="67">
        <f>C112-D112</f>
        <v>240.14475000000004</v>
      </c>
      <c r="G112" s="10" t="s">
        <v>62</v>
      </c>
    </row>
    <row r="113" spans="2:7" x14ac:dyDescent="0.25">
      <c r="F113" s="67"/>
      <c r="G113" s="10" t="s">
        <v>68</v>
      </c>
    </row>
    <row r="114" spans="2:7" x14ac:dyDescent="0.25">
      <c r="B114" s="82"/>
      <c r="C114" s="23" t="s">
        <v>39</v>
      </c>
      <c r="F114" s="80"/>
    </row>
    <row r="115" spans="2:7" x14ac:dyDescent="0.25">
      <c r="B115" s="81"/>
      <c r="C115" s="63" t="s">
        <v>54</v>
      </c>
      <c r="D115" s="86" t="s">
        <v>65</v>
      </c>
      <c r="E115" s="6"/>
    </row>
    <row r="116" spans="2:7" x14ac:dyDescent="0.25">
      <c r="B116" s="80"/>
      <c r="C116" s="15" t="s">
        <v>25</v>
      </c>
      <c r="D116" s="87">
        <v>0.1464</v>
      </c>
      <c r="E116" s="68" t="s">
        <v>73</v>
      </c>
      <c r="F116" s="69"/>
      <c r="G116" s="70"/>
    </row>
    <row r="117" spans="2:7" x14ac:dyDescent="0.25">
      <c r="B117" s="80"/>
      <c r="C117" s="30" t="s">
        <v>26</v>
      </c>
      <c r="D117" s="87">
        <v>0.14360000000000001</v>
      </c>
      <c r="E117" s="71" t="s">
        <v>74</v>
      </c>
      <c r="F117" s="6"/>
      <c r="G117" s="72"/>
    </row>
    <row r="118" spans="2:7" x14ac:dyDescent="0.25">
      <c r="B118" s="80"/>
      <c r="C118" s="30" t="s">
        <v>27</v>
      </c>
      <c r="D118" s="87">
        <v>0.1431</v>
      </c>
      <c r="E118" s="73" t="s">
        <v>75</v>
      </c>
      <c r="F118" s="32"/>
      <c r="G118" s="74"/>
    </row>
    <row r="119" spans="2:7" x14ac:dyDescent="0.25">
      <c r="B119" s="80"/>
      <c r="C119" s="62" t="s">
        <v>33</v>
      </c>
      <c r="D119" s="87">
        <v>0.14199999999999999</v>
      </c>
    </row>
    <row r="120" spans="2:7" x14ac:dyDescent="0.25">
      <c r="B120" s="80"/>
      <c r="C120" s="62" t="s">
        <v>28</v>
      </c>
      <c r="D120" s="87">
        <v>0.14380000000000001</v>
      </c>
    </row>
    <row r="121" spans="2:7" x14ac:dyDescent="0.25">
      <c r="C121" s="64" t="s">
        <v>29</v>
      </c>
      <c r="D121" s="88">
        <v>0.1434</v>
      </c>
    </row>
    <row r="122" spans="2:7" x14ac:dyDescent="0.25">
      <c r="C122" s="61" t="s">
        <v>83</v>
      </c>
    </row>
    <row r="123" spans="2:7" x14ac:dyDescent="0.25">
      <c r="C123" s="10"/>
    </row>
  </sheetData>
  <mergeCells count="5">
    <mergeCell ref="B70:G72"/>
    <mergeCell ref="B81:G83"/>
    <mergeCell ref="B58:G61"/>
    <mergeCell ref="B64:G67"/>
    <mergeCell ref="B75:G78"/>
  </mergeCells>
  <phoneticPr fontId="0" type="noConversion"/>
  <pageMargins left="0.52" right="0.15" top="1.1599999999999999" bottom="0.8" header="0.56999999999999995" footer="0.5"/>
  <pageSetup scale="95" orientation="portrait" r:id="rId1"/>
  <headerFooter alignWithMargins="0">
    <oddHeader xml:space="preserve">&amp;C&amp;"Times New Roman,Regular"&amp;11
Appendix B
Budget &amp;&amp; Resources&amp;R&amp;"Times New Roman,Regular"&amp;11ATTACHMENT I  </oddHeader>
    <oddFooter>&amp;L&amp;"Times New Roman,Regular"&amp;8&amp;F&amp;C&amp;"Times New Roman,Regular"&amp;8&amp;P - &amp;N&amp;R&amp;"Times New Roman,Regular"&amp;8&amp;D, &amp;T</oddFooter>
  </headerFooter>
  <rowBreaks count="2" manualBreakCount="2">
    <brk id="48" max="6" man="1"/>
    <brk id="84" max="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3F0D3AC3C1E34EBC66BED324AEE5BD" ma:contentTypeVersion="1" ma:contentTypeDescription="Create a new document." ma:contentTypeScope="" ma:versionID="f59a352f2d85908db6feba68198c0c5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9883d5510c150174a0ef4ce7e9d021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4B08752-5B6E-4CFC-A303-4D6F02EB4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6A9E6-7244-444F-B36E-3DB88CE400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4BD33A-F6D5-4BE6-859E-154A6BC583D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AppB</vt:lpstr>
      <vt:lpstr>AppB!Print_Area</vt:lpstr>
      <vt:lpstr>AppB!Print_Titles</vt:lpstr>
    </vt:vector>
  </TitlesOfParts>
  <Company>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PaulG</dc:creator>
  <cp:lastModifiedBy>Slaughter, Susan</cp:lastModifiedBy>
  <cp:lastPrinted>2019-01-23T16:56:47Z</cp:lastPrinted>
  <dcterms:created xsi:type="dcterms:W3CDTF">1999-08-16T20:29:23Z</dcterms:created>
  <dcterms:modified xsi:type="dcterms:W3CDTF">2019-01-23T22:57:09Z</dcterms:modified>
</cp:coreProperties>
</file>